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F1054E72-8F38-4437-B9DD-8A59924B429F}" xr6:coauthVersionLast="47" xr6:coauthVersionMax="47" xr10:uidLastSave="{00000000-0000-0000-0000-000000000000}"/>
  <bookViews>
    <workbookView xWindow="28680" yWindow="-120" windowWidth="29040" windowHeight="15720"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<sst xmlns="http://schemas.openxmlformats.org/spreadsheetml/2006/main" count="113" uniqueCount="42">
  <si>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</si>
  <si>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</si>
  <si>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</si>
  <si>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</si>
  <si>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</si>
  <si>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</si>
  <si>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</si>
  <si>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</si>
  <si>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</si>
  <si>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</si>
  <si>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</si>
  <si>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</si>
  <si>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</si>
  <si>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</si>
  <si>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</si>
  <si>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</si>
  <si>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</si>
  <si>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</si>
  <si>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</si>
  <si>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</si>
  <si>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</si>
  <si>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</si>
  <si>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</si>
  <si>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</si>
  <si>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</si>
  <si>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</si>
  <si>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</si>
  <si>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</si>
  <si>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</si>
  <si>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</si>
  <si>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</si>
  <si>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</si>
  <si>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</si>
  <si>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</si>
  <si>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</si>
  <si>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</si>
  <si>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</si>
  <si>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</si>
  <si>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</si>
  <si>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2025. All rights reserved.</t>
  </si>
  <si>
    <r>
      <rPr>
        <b/>
        <sz val="12"/>
        <color rgb="FF575756"/>
        <rFont val="Arial"/>
        <family val="2"/>
      </rPr>
      <t xml:space="preserve">Last updated: </t>
    </r>
    <r>
      <rPr>
        <sz val="12"/>
        <color rgb="FF575756"/>
        <rFont val="Arial"/>
        <family val="2"/>
      </rPr>
      <t>18/12/2025</t>
    </r>
  </si>
  <si>
    <t>(prices refer to spot deals agreed between 24 November to 21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</si>
</sst>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en-GB" sz="1600" b="1"/>
              <a:t>UK wholesale prices</a:t>
            </a:r>
          </a:p>
        </c:rich>
      </c:tx>
      <c:overlay val="0"/>
      <c:spPr>
        <a:noFill/>
        <a:ln>
          <a:noFill/>
        </a:ln>
        <a:effectLst/>
      </c:spPr>
    </c:title>
    <c:autoTitleDeleted val="0"/>
    <c:plotArea>
      <c:layout>
        <c:manualLayout>
          <c:layoutTarget val="inner"/>
          <c:xMode val="edge"/>
          <c:yMode val="edge"/>
          <c:x val="8.5569534915480791E-2"/>
          <c:y val="0.14884314934825987"/>
          <c:w val="0.89273550525367806"/>
          <c:h val="0.69660492963070941"/>
        </c:manualLayout>
      </c:layout>
      <c:lineChart>
        <c:grouping val="standard"/>
        <c:varyColors val="0"/>
        <c:ser>
          <c:idx val="0"/>
          <c:order val="0"/>
          <c:tx>
            <c:v>Bulk cream</c:v>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numCache>
            </c:numRef>
          </c:cat>
          <c:val>
            <c:numRef>
              <c:f>'UK wholesale prices'!$C$9:$C$359</c:f>
              <c:numCache>
                <c:formatCode>#,##0</c:formatCode>
                <c:ptCount val="351"/>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numCache>
            </c:numRef>
          </c:cat>
          <c:val>
            <c:numRef>
              <c:f>'UK wholesale prices'!$E$9:$E$358</c:f>
              <c:numCache>
                <c:formatCode>#,##0</c:formatCode>
                <c:ptCount val="350"/>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numCache>
            </c:numRef>
          </c:cat>
          <c:val>
            <c:numRef>
              <c:f>'UK wholesale prices'!$G$9:$G$358</c:f>
              <c:numCache>
                <c:formatCode>#,##0</c:formatCode>
                <c:ptCount val="350"/>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prices'!$B$9:$B$359</c:f>
              <c:numCache>
                <c:formatCode>mmm\-yy</c:formatCode>
                <c:ptCount val="351"/>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numCache>
            </c:numRef>
          </c:cat>
          <c:val>
            <c:numRef>
              <c:f>'UK wholesale prices'!$I$9:$I$358</c:f>
              <c:numCache>
                <c:formatCode>#,##0</c:formatCode>
                <c:ptCount val="350"/>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5992"/>
          <c:min val="4453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611345247157109"/>
          <c:y val="7.4618723691461122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485347</xdr:colOff>
      <xdr:row>1</xdr:row>
      <xdr:rowOff>9304</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752122</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504190</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142929</xdr:colOff>
      <xdr:row>2</xdr:row>
      <xdr:rowOff>12479</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560461</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111125</xdr:rowOff>
    </xdr:from>
    <xdr:to>
      <xdr:col>12</xdr:col>
      <xdr:colOff>519906</xdr:colOff>
      <xdr:row>33</xdr:row>
      <xdr:rowOff>55563</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rPr>
            <a:t>Source: AHDB</a:t>
          </a:r>
        </a:p>
      </cdr:txBody>
    </cdr:sp>
  </cdr:relSizeAnchor>
  <cdr:relSizeAnchor xmlns:cdr="http://schemas.openxmlformats.org/drawingml/2006/chartDrawing">
    <cdr:from>
      <cdr:x>0.87036</cdr:x>
      <cdr:y>0.01746</cdr:y>
    </cdr:from>
    <cdr:to>
      <cdr:x>0.9707</cdr:x>
      <cdr:y>0.09244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167562" y="90487"/>
          <a:ext cx="826293" cy="38863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17"/>
  <sheetViews>
    <sheetView tabSelected="1" zoomScale="92" zoomScaleNormal="100" zoomScaleSheetLayoutView="143" zoomScalePageLayoutView="123" workbookViewId="0">
      <pane xSplit="2" ySplit="8" topLeftCell="C299" activePane="bottomRight" state="frozen"/>
      <selection activeCell="B33" sqref="B33"/>
      <selection pane="topRight" activeCell="B33" sqref="B33"/>
      <selection pane="bottomLeft" activeCell="B33" sqref="B33"/>
      <selection pane="bottomRight" activeCell="L315" sqref="L315"/>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4.25" customHeight="1">
      <c r="A5" s="68" t="s">
        <v>40</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1:10">
      <c r="B305" s="52">
        <v>45717</v>
      </c>
      <c r="C305" s="46">
        <v>2624</v>
      </c>
      <c r="D305" s="47" t="s">
        <v>28</v>
      </c>
      <c r="E305" s="46">
        <v>6070</v>
      </c>
      <c r="F305" s="47">
        <v>600</v>
      </c>
      <c r="G305" s="46">
        <v>2010</v>
      </c>
      <c r="H305" s="47">
        <v>110</v>
      </c>
      <c r="I305" s="46">
        <v>4020</v>
      </c>
      <c r="J305" s="47">
        <v>100</v>
      </c>
    </row>
    <row r="306" spans="1:10">
      <c r="B306" s="53">
        <v>45748</v>
      </c>
      <c r="C306" s="48">
        <v>2625</v>
      </c>
      <c r="D306" s="49" t="s">
        <v>28</v>
      </c>
      <c r="E306" s="48">
        <v>6050</v>
      </c>
      <c r="F306" s="49">
        <v>300</v>
      </c>
      <c r="G306" s="48">
        <v>1980</v>
      </c>
      <c r="H306" s="49">
        <v>190</v>
      </c>
      <c r="I306" s="48">
        <v>4020</v>
      </c>
      <c r="J306" s="49">
        <v>200</v>
      </c>
    </row>
    <row r="307" spans="1:10">
      <c r="B307" s="52">
        <v>45778</v>
      </c>
      <c r="C307" s="46">
        <v>2538</v>
      </c>
      <c r="D307" s="47" t="s">
        <v>28</v>
      </c>
      <c r="E307" s="46">
        <v>6060</v>
      </c>
      <c r="F307" s="47">
        <v>120</v>
      </c>
      <c r="G307" s="46">
        <v>1970</v>
      </c>
      <c r="H307" s="47">
        <v>80</v>
      </c>
      <c r="I307" s="46">
        <v>3950</v>
      </c>
      <c r="J307" s="47">
        <v>280</v>
      </c>
    </row>
    <row r="308" spans="1:10">
      <c r="B308" s="53">
        <v>45809</v>
      </c>
      <c r="C308" s="48">
        <v>2657</v>
      </c>
      <c r="D308" s="49" t="s">
        <v>28</v>
      </c>
      <c r="E308" s="48">
        <v>6160</v>
      </c>
      <c r="F308" s="49">
        <v>275</v>
      </c>
      <c r="G308" s="48">
        <v>1980</v>
      </c>
      <c r="H308" s="49">
        <v>50</v>
      </c>
      <c r="I308" s="48">
        <v>3900</v>
      </c>
      <c r="J308" s="49">
        <v>225</v>
      </c>
    </row>
    <row r="309" spans="1:10">
      <c r="B309" s="52">
        <v>45839</v>
      </c>
      <c r="C309" s="46">
        <v>2774</v>
      </c>
      <c r="D309" s="47" t="s">
        <v>28</v>
      </c>
      <c r="E309" s="46">
        <v>6150</v>
      </c>
      <c r="F309" s="47">
        <v>150</v>
      </c>
      <c r="G309" s="46">
        <v>1970</v>
      </c>
      <c r="H309" s="47">
        <v>170</v>
      </c>
      <c r="I309" s="46">
        <v>3890</v>
      </c>
      <c r="J309" s="47">
        <v>175</v>
      </c>
    </row>
    <row r="310" spans="1:10">
      <c r="B310" s="53">
        <v>45870</v>
      </c>
      <c r="C310" s="48">
        <v>2730</v>
      </c>
      <c r="D310" s="49" t="s">
        <v>28</v>
      </c>
      <c r="E310" s="48">
        <v>6050</v>
      </c>
      <c r="F310" s="49">
        <v>500</v>
      </c>
      <c r="G310" s="48">
        <v>1990</v>
      </c>
      <c r="H310" s="49">
        <v>100</v>
      </c>
      <c r="I310" s="48">
        <v>3830</v>
      </c>
      <c r="J310" s="49">
        <v>150</v>
      </c>
    </row>
    <row r="311" spans="1:10">
      <c r="B311" s="52">
        <v>45901</v>
      </c>
      <c r="C311" s="46">
        <v>2587</v>
      </c>
      <c r="D311" s="47" t="s">
        <v>28</v>
      </c>
      <c r="E311" s="46">
        <v>5540</v>
      </c>
      <c r="F311" s="47">
        <v>1400</v>
      </c>
      <c r="G311" s="46">
        <v>1910</v>
      </c>
      <c r="H311" s="47">
        <v>150</v>
      </c>
      <c r="I311" s="46">
        <v>3420</v>
      </c>
      <c r="J311" s="47">
        <v>200</v>
      </c>
    </row>
    <row r="312" spans="1:10">
      <c r="B312" s="53">
        <v>45931</v>
      </c>
      <c r="C312" s="48">
        <v>1986</v>
      </c>
      <c r="D312" s="49" t="s">
        <v>28</v>
      </c>
      <c r="E312" s="48">
        <v>4680</v>
      </c>
      <c r="F312" s="49">
        <v>1000</v>
      </c>
      <c r="G312" s="48">
        <v>1820</v>
      </c>
      <c r="H312" s="49">
        <v>175</v>
      </c>
      <c r="I312" s="48">
        <v>3110</v>
      </c>
      <c r="J312" s="49">
        <v>300</v>
      </c>
    </row>
    <row r="313" spans="1:10">
      <c r="B313" s="52">
        <v>45962</v>
      </c>
      <c r="C313" s="46">
        <v>1752</v>
      </c>
      <c r="D313" s="47" t="s">
        <v>28</v>
      </c>
      <c r="E313" s="46">
        <v>4290</v>
      </c>
      <c r="F313" s="47">
        <v>800</v>
      </c>
      <c r="G313" s="46">
        <v>1800</v>
      </c>
      <c r="H313" s="47">
        <v>92</v>
      </c>
      <c r="I313" s="46">
        <v>2960</v>
      </c>
      <c r="J313" s="47">
        <v>500</v>
      </c>
    </row>
    <row r="314" spans="1:10">
      <c r="B314" s="53">
        <v>45992</v>
      </c>
      <c r="C314" s="48">
        <v>1312</v>
      </c>
      <c r="D314" s="49" t="s">
        <v>28</v>
      </c>
      <c r="E314" s="48">
        <v>3710</v>
      </c>
      <c r="F314" s="49">
        <v>800</v>
      </c>
      <c r="G314" s="48">
        <v>1730</v>
      </c>
      <c r="H314" s="49">
        <v>100</v>
      </c>
      <c r="I314" s="48">
        <v>2830</v>
      </c>
      <c r="J314" s="49">
        <v>250</v>
      </c>
    </row>
    <row r="316" spans="1:10">
      <c r="A316" s="14" t="s">
        <v>33</v>
      </c>
    </row>
    <row r="317" spans="1:10">
      <c r="A317" s="14" t="s">
        <v>32</v>
      </c>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zoomScale="85" zoomScaleNormal="100" zoomScaleSheetLayoutView="143" zoomScalePageLayoutView="123" workbookViewId="0">
      <selection activeCell="B12" sqref="B12"/>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45992</v>
      </c>
      <c r="D5" s="70"/>
      <c r="E5" s="70">
        <f>EDATE(C5,-1)</f>
        <v>45962</v>
      </c>
      <c r="F5" s="70"/>
      <c r="G5" s="70">
        <f>EDATE(C5,-12)</f>
        <v>45627</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1312</v>
      </c>
      <c r="D7" s="55" t="str">
        <f>VLOOKUP(C$5,'UK wholesale prices'!$B:$J,3,FALSE)</f>
        <v>n.a.</v>
      </c>
      <c r="E7" s="54">
        <f>VLOOKUP(E$5,'UK wholesale prices'!$B:$J,2,FALSE)</f>
        <v>1752</v>
      </c>
      <c r="F7" s="56">
        <f>(C7-E7)/E7</f>
        <v>-0.25114155251141551</v>
      </c>
      <c r="G7" s="54">
        <f>VLOOKUP(G$5,'UK wholesale prices'!$B:$J,2,FALSE)</f>
        <v>3016</v>
      </c>
      <c r="H7" s="56">
        <f>(C7-G7)/G7</f>
        <v>-0.56498673740053051</v>
      </c>
    </row>
    <row r="8" spans="2:20" ht="26.25" customHeight="1">
      <c r="B8" s="61" t="s">
        <v>18</v>
      </c>
      <c r="C8" s="57">
        <f>VLOOKUP(C$5,'UK wholesale prices'!$B:$J,4,FALSE)</f>
        <v>3710</v>
      </c>
      <c r="D8" s="58">
        <f>VLOOKUP(C$5,'UK wholesale prices'!$B:$J,5,FALSE)</f>
        <v>800</v>
      </c>
      <c r="E8" s="57">
        <f>VLOOKUP(E$5,'UK wholesale prices'!$B:$J,4,FALSE)</f>
        <v>4290</v>
      </c>
      <c r="F8" s="59">
        <f>(C8-E8)/E8</f>
        <v>-0.1351981351981352</v>
      </c>
      <c r="G8" s="57">
        <f>VLOOKUP(G$5,'UK wholesale prices'!$B:$J,4,FALSE)</f>
        <v>6470</v>
      </c>
      <c r="H8" s="59">
        <f>(C8-G8)/G8</f>
        <v>-0.42658423493044823</v>
      </c>
    </row>
    <row r="9" spans="2:20" ht="26.25" customHeight="1">
      <c r="B9" s="60" t="s">
        <v>9</v>
      </c>
      <c r="C9" s="54">
        <f>VLOOKUP(C$5,'UK wholesale prices'!$B:$J,6,FALSE)</f>
        <v>1730</v>
      </c>
      <c r="D9" s="55">
        <f>VLOOKUP(C$5,'UK wholesale prices'!$B:$J,7,FALSE)</f>
        <v>100</v>
      </c>
      <c r="E9" s="54">
        <f>VLOOKUP(E$5,'UK wholesale prices'!$B:$J,6,FALSE)</f>
        <v>1800</v>
      </c>
      <c r="F9" s="56">
        <f>(C9-E9)/E9</f>
        <v>-3.888888888888889E-2</v>
      </c>
      <c r="G9" s="54">
        <f>VLOOKUP(G$5,'UK wholesale prices'!$B:$J,6,FALSE)</f>
        <v>2100</v>
      </c>
      <c r="H9" s="56">
        <f>(C9-G9)/G9</f>
        <v>-0.1761904761904762</v>
      </c>
    </row>
    <row r="10" spans="2:20" ht="26.25" customHeight="1">
      <c r="B10" s="61" t="s">
        <v>22</v>
      </c>
      <c r="C10" s="57">
        <f>VLOOKUP(C$5,'UK wholesale prices'!$B:$J,8,FALSE)</f>
        <v>2830</v>
      </c>
      <c r="D10" s="58">
        <f>VLOOKUP(C$5,'UK wholesale prices'!$B:$J,9,FALSE)</f>
        <v>250</v>
      </c>
      <c r="E10" s="57">
        <f>VLOOKUP(E$5,'UK wholesale prices'!$B:$J,8,FALSE)</f>
        <v>2960</v>
      </c>
      <c r="F10" s="59">
        <f>(C10-E10)/E10</f>
        <v>-4.3918918918918921E-2</v>
      </c>
      <c r="G10" s="57">
        <f>VLOOKUP(G$5,'UK wholesale prices'!$B:$J,8,FALSE)</f>
        <v>4080</v>
      </c>
      <c r="H10" s="59">
        <f>(C10-G10)/G10</f>
        <v>-0.30637254901960786</v>
      </c>
    </row>
    <row r="11" spans="2:20" ht="15.5">
      <c r="B11" s="14" t="s">
        <v>19</v>
      </c>
      <c r="C11" s="14"/>
      <c r="D11" s="14"/>
      <c r="E11" s="14"/>
      <c r="F11" s="14"/>
      <c r="G11" s="14"/>
      <c r="H11" s="14"/>
    </row>
    <row r="12" spans="2:20" ht="15.5">
      <c r="B12" s="14" t="s">
        <v>41</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1" zoomScaleNormal="80" workbookViewId="0">
      <selection activeCell="W34" sqref="W34"/>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L7" sqref="L7"/>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2025-12-18T11:41:28Z</dcterms:modified>
</cp:coreProperties>
</file>